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xr:revisionPtr revIDLastSave="0" documentId="13_ncr:1_{51770DAC-824D-4C99-B500-17B5B8F16C9E}" xr6:coauthVersionLast="36" xr6:coauthVersionMax="36" xr10:uidLastSave="{00000000-0000-0000-0000-000000000000}"/>
  <workbookProtection workbookAlgorithmName="SHA-512" workbookHashValue="RYPFFcDuFspuZHsMNqtgEPcSGfQbGgLVwqONibIviCD9pv08Op3QscdzNYhwsLHdTvRtUVA2ddVbPbwnOhcfsg==" workbookSaltValue="dRm12qKKLGpe3vtKDrSSJw==" workbookSpinCount="100000" lockStructure="1"/>
  <bookViews>
    <workbookView xWindow="0" yWindow="0" windowWidth="15360" windowHeight="5910" xr2:uid="{00000000-000D-0000-FFFF-FFFF00000000}"/>
  </bookViews>
  <sheets>
    <sheet name="Åtgångsberäknare" sheetId="1" r:id="rId1"/>
    <sheet name="data" sheetId="5" state="hidden" r:id="rId2"/>
  </sheets>
  <definedNames>
    <definedName name="AREA_NOM">data!$F$20</definedName>
    <definedName name="LOOK_COL">data!$F$18</definedName>
    <definedName name="LOOK_TABLE">data!$C$6:$I$15</definedName>
    <definedName name="SPILL">data!$F$21</definedName>
    <definedName name="TUBE_ML">data!$F$19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8" i="5" l="1"/>
  <c r="I30" i="1" s="1"/>
  <c r="H12" i="1"/>
  <c r="F20" i="5"/>
  <c r="B11" i="5"/>
  <c r="B10" i="5" l="1"/>
  <c r="B9" i="5"/>
  <c r="B8" i="5"/>
  <c r="B7" i="5"/>
  <c r="B6" i="5"/>
  <c r="F19" i="5" s="1"/>
  <c r="H15" i="5" l="1"/>
  <c r="H14" i="5" l="1"/>
  <c r="G33" i="1"/>
  <c r="I33" i="1" l="1"/>
  <c r="I34" i="1" s="1"/>
  <c r="G35" i="1" l="1"/>
  <c r="G34" i="1"/>
</calcChain>
</file>

<file path=xl/sharedStrings.xml><?xml version="1.0" encoding="utf-8"?>
<sst xmlns="http://schemas.openxmlformats.org/spreadsheetml/2006/main" count="77" uniqueCount="63">
  <si>
    <t>[mm]</t>
  </si>
  <si>
    <t>Ankarmassa</t>
  </si>
  <si>
    <t>Infästningsgods</t>
  </si>
  <si>
    <t>Nominell spänningsarea</t>
  </si>
  <si>
    <t>Borrdiameter</t>
  </si>
  <si>
    <t>[mm2]</t>
  </si>
  <si>
    <t>[ml]</t>
  </si>
  <si>
    <t>Gängstång M8</t>
  </si>
  <si>
    <t>Gängstång M10</t>
  </si>
  <si>
    <t>Gängstång M12</t>
  </si>
  <si>
    <t>Gängstång M16</t>
  </si>
  <si>
    <t>Gängstång M20</t>
  </si>
  <si>
    <t>Gängstång M24</t>
  </si>
  <si>
    <t>ONE, 300 ml</t>
  </si>
  <si>
    <t>HY, 280 ml</t>
  </si>
  <si>
    <t>ECM, 165 ml</t>
  </si>
  <si>
    <t>ECM, 300 ml</t>
  </si>
  <si>
    <t>ECM, 420 ml</t>
  </si>
  <si>
    <t>INDATA</t>
  </si>
  <si>
    <t>Borrdiameter ECM</t>
  </si>
  <si>
    <t>UTDATA</t>
  </si>
  <si>
    <t>Gängstång M27</t>
  </si>
  <si>
    <t>Gängstång M30</t>
  </si>
  <si>
    <t>Borrdiameter, ONE</t>
  </si>
  <si>
    <t>Borrdiameter, HY</t>
  </si>
  <si>
    <t>Borr- &amp; infästningsdjup</t>
  </si>
  <si>
    <t>VLOOKUP borrdiameter kommer välja kolumn nr:</t>
  </si>
  <si>
    <t>Antal borrhål</t>
  </si>
  <si>
    <t>Välj ankarmassa ONE eller HY för denna gängstång</t>
  </si>
  <si>
    <t>Volym, vald produkt i ark "åtgång" används för att beräkna mängd tuber</t>
  </si>
  <si>
    <t>Åtgång ankarmassa per hål</t>
  </si>
  <si>
    <t>För valt infästningsgods rekommenderar ESSVE borrdjup 60 - 160 mm</t>
  </si>
  <si>
    <t>mm2</t>
  </si>
  <si>
    <t>För valt infästningsgods rekommenderar ESSVE borrdjup 60 - 200 mm</t>
  </si>
  <si>
    <t>För valt infästningsgods rekommenderar ESSVE borrdjup 70 - 240 mm</t>
  </si>
  <si>
    <t>För valt infästningsgods rekommenderar ESSVE borrdjup 80 - 320 mm</t>
  </si>
  <si>
    <t>För valt infästningsgods rekommenderar ESSVE borrdjup 90 - 400 mm</t>
  </si>
  <si>
    <t>För valt infästningsgods rekommenderar ESSVE borrdjup 96 - 480 mm</t>
  </si>
  <si>
    <t>För valt infästningsgods rekommenderar ESSVE borrdjup 108 - 540 mm</t>
  </si>
  <si>
    <t>För valt infästningsgods rekommenderar ESSVE borrdjup 120 - 600 mm</t>
  </si>
  <si>
    <t>Antal tuber för samtliga hål</t>
  </si>
  <si>
    <t>För valt infästningsgods rekommenderar ESSVE borrdjup 150 - 200 mm</t>
  </si>
  <si>
    <t>exakt åtgång, nominell spänningsarea</t>
  </si>
  <si>
    <t>Hårdkoda ett spill som användare inte kan ändra på (annars blir det "för exakt")</t>
  </si>
  <si>
    <t>%</t>
  </si>
  <si>
    <t>Stolpsko Typ U Ø20 mm</t>
  </si>
  <si>
    <t>Stolpsko Typ U Ø16 mm</t>
  </si>
  <si>
    <t>Åtgång med spill i pip och komponentblandning</t>
  </si>
  <si>
    <t>ml</t>
  </si>
  <si>
    <t>-</t>
  </si>
  <si>
    <t>Höjd X av ofyllt hål efter optimal fyllning</t>
  </si>
  <si>
    <t>X</t>
  </si>
  <si>
    <t>FÖRUTSÄTTNINGAR</t>
  </si>
  <si>
    <t>Max.</t>
  </si>
  <si>
    <t>Optimal</t>
  </si>
  <si>
    <t>Spill från komponentblandning och rester i munstycket är inräknat i tubåtgången.</t>
  </si>
  <si>
    <t>Det är viktigt att hålet blir helt utfyllt efter att infästningsgodset tryckts ner i hålet. En viss mängd ankarmassa ska spilla över annars är det stor risk att för lite massa har använts och hela montaget behövas göras om. Snåla därför inte med ankarmassa, en bra tumregel är att 2/3 av hålet ska fyllas, då hamnar man mellan "Optimal" och "Max." åtgång nedan. Optimal fyllnadsgrad är en teoretisk mängd som i praktiken kan vara svår att uppnå.</t>
  </si>
  <si>
    <t>För ankarmassa måste montageanvisningarna följas väldigt noggrant. Efter korrekt rengöring av borrhålet måste hålet fyllas från botten och upp med ankarmassa.</t>
  </si>
  <si>
    <t></t>
  </si>
  <si>
    <t>ICE, 300 ml</t>
  </si>
  <si>
    <t>Borrdiameter ICE</t>
  </si>
  <si>
    <t>Åtgångsberäknare</t>
  </si>
  <si>
    <t>ESSVE rekommenderar att man utgår från maximal åtgång, dvs helt fyllda borrhål, om man inte har väldigt stor erfarenhet av montage med ankarmassa.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</si>
</sst>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1"/>
      <color theme="1"/>
      <name val="Calibri"/>
      <family val="2"/>
      <scheme val="minor"/>
    </font>
    <font>
      <sz val="11"/>
      <color theme="1"/>
      <name val="Calibri"/>
      <family val="2"/>
      <scheme val="minor"/>
    </font>
    <font>
      <b/>
      <sz val="20"/>
      <color theme="0"/>
      <name val="Arial"/>
      <family val="2"/>
    </font>
    <font>
      <sz val="11"/>
      <color theme="0"/>
      <name val="Calibri"/>
      <family val="2"/>
      <scheme val="minor"/>
    </font>
    <font>
      <sz val="11"/>
      <color rgb="FF3F3F76"/>
      <name val="Calibri"/>
      <family val="2"/>
      <scheme val="minor"/>
    </font>
    <font>
      <sz val="14"/>
      <name val="Arial"/>
      <family val="2"/>
    </font>
    <font>
      <sz val="20"/>
      <color theme="0"/>
      <name val="Arial"/>
      <family val="2"/>
    </font>
    <font>
      <b/>
      <sz val="11"/>
      <color rgb="FFFA7D00"/>
      <name val="Calibri"/>
      <family val="2"/>
      <scheme val="minor"/>
    </font>
    <font>
      <sz val="10"/>
      <name val="Arial"/>
      <family val="2"/>
    </font>
    <font>
      <sz val="10"/>
      <color rgb="FFFF0000"/>
      <name val="Arial"/>
      <family val="2"/>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rgb="FF42A632"/>
        <bgColor indexed="64"/>
      </patternFill>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theme="8" tint="0.59999389629810485"/>
        <bgColor indexed="65"/>
      </patternFill>
    </fill>
  </fills>
  <borders count="9">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bottom style="thin">
        <color indexed="64"/>
      </bottom>
      <diagonal/>
    </border>
  </borders>
  <cellStyleXfs count="8">
    <xf numFmtId="0" fontId="0" fillId="0" borderId="0"/>
    <xf numFmtId="0" fontId="3" fillId="0" borderId="1" applyNumberFormat="0" applyFill="0" applyBorder="0" applyAlignment="0" applyProtection="0"/>
    <xf numFmtId="0" fontId="4" fillId="2" borderId="0" applyNumberFormat="0" applyFont="0" applyBorder="0" applyProtection="0"/>
    <xf numFmtId="0" fontId="6" fillId="0" borderId="2" applyNumberFormat="0" applyFill="0" applyBorder="0" applyAlignment="0" applyProtection="0"/>
    <xf numFmtId="0" fontId="5" fillId="3" borderId="3" applyNumberFormat="0" applyAlignment="0" applyProtection="0"/>
    <xf numFmtId="0" fontId="8" fillId="4" borderId="3" applyNumberFormat="0" applyAlignment="0" applyProtection="0"/>
    <xf numFmtId="0" fontId="2" fillId="5" borderId="0" applyNumberFormat="0" applyBorder="0" applyAlignment="0" applyProtection="0"/>
    <xf numFmtId="0" fontId="2" fillId="6" borderId="0" applyNumberFormat="0" applyBorder="0" applyAlignment="0" applyProtection="0"/>
  </cellStyleXfs>
  <cellXfs count="47">
    <xf numFmtId="0" fontId="0" fillId="0" borderId="0" xfId="0"/>
    <xf numFmtId="0" fontId="4" fillId="2" borderId="0" xfId="2" applyBorder="1"/>
    <xf numFmtId="0" fontId="4" fillId="2" borderId="0" xfId="2"/>
    <xf numFmtId="0" fontId="4" fillId="2" borderId="0" xfId="2" applyBorder="1" applyAlignment="1"/>
    <xf numFmtId="0" fontId="0" fillId="0" borderId="0" xfId="0" applyAlignment="1">
      <alignment vertical="top"/>
    </xf>
    <xf numFmtId="0" fontId="0" fillId="0" borderId="0" xfId="0" applyAlignment="1">
      <alignment vertical="top" wrapText="1"/>
    </xf>
    <xf numFmtId="0" fontId="3" fillId="2" borderId="0" xfId="2" applyFont="1" applyBorder="1" applyAlignment="1"/>
    <xf numFmtId="0" fontId="7" fillId="2" borderId="0" xfId="2" applyFont="1" applyBorder="1" applyAlignment="1">
      <alignment vertical="top"/>
    </xf>
    <xf numFmtId="0" fontId="0" fillId="0" borderId="0" xfId="0" applyAlignment="1">
      <alignment horizontal="left"/>
    </xf>
    <xf numFmtId="1" fontId="0" fillId="0" borderId="0" xfId="0" applyNumberFormat="1"/>
    <xf numFmtId="0" fontId="0" fillId="0" borderId="0" xfId="0" applyAlignment="1"/>
    <xf numFmtId="0" fontId="8" fillId="4" borderId="3" xfId="5"/>
    <xf numFmtId="0" fontId="9" fillId="0" borderId="0" xfId="0" applyFont="1"/>
    <xf numFmtId="0" fontId="6" fillId="0" borderId="0" xfId="3" applyBorder="1"/>
    <xf numFmtId="0" fontId="6" fillId="0" borderId="0" xfId="3" applyBorder="1" applyAlignment="1">
      <alignment vertical="top"/>
    </xf>
    <xf numFmtId="1" fontId="8" fillId="4" borderId="3" xfId="5" applyNumberFormat="1"/>
    <xf numFmtId="0" fontId="0" fillId="0" borderId="0" xfId="0" applyAlignment="1">
      <alignment horizontal="right"/>
    </xf>
    <xf numFmtId="0" fontId="0" fillId="0" borderId="0" xfId="0" applyAlignment="1">
      <alignment horizontal="right" wrapText="1"/>
    </xf>
    <xf numFmtId="0" fontId="10" fillId="0" borderId="0" xfId="0" applyFont="1"/>
    <xf numFmtId="0" fontId="2" fillId="5" borderId="0" xfId="6"/>
    <xf numFmtId="0" fontId="2" fillId="6" borderId="0" xfId="7"/>
    <xf numFmtId="1" fontId="2" fillId="6" borderId="0" xfId="7" applyNumberFormat="1"/>
    <xf numFmtId="0" fontId="0" fillId="0" borderId="0" xfId="0" applyBorder="1" applyAlignment="1">
      <alignment horizontal="center"/>
    </xf>
    <xf numFmtId="0" fontId="0" fillId="0" borderId="4" xfId="0" applyBorder="1" applyAlignment="1">
      <alignment horizontal="center"/>
    </xf>
    <xf numFmtId="0" fontId="0" fillId="0" borderId="5" xfId="0" applyBorder="1"/>
    <xf numFmtId="0" fontId="0" fillId="0" borderId="6" xfId="0" applyBorder="1" applyAlignment="1">
      <alignment horizontal="center"/>
    </xf>
    <xf numFmtId="1" fontId="0" fillId="0" borderId="4" xfId="0" applyNumberFormat="1" applyBorder="1" applyAlignment="1">
      <alignment horizontal="center"/>
    </xf>
    <xf numFmtId="0" fontId="0" fillId="0" borderId="5" xfId="0" applyBorder="1" applyAlignment="1">
      <alignment horizontal="center"/>
    </xf>
    <xf numFmtId="1" fontId="0" fillId="0" borderId="6" xfId="0" applyNumberFormat="1" applyBorder="1" applyAlignment="1">
      <alignment horizontal="center"/>
    </xf>
    <xf numFmtId="0" fontId="0" fillId="0" borderId="6" xfId="0" applyBorder="1"/>
    <xf numFmtId="0" fontId="0" fillId="0" borderId="4" xfId="0" applyBorder="1" applyAlignment="1"/>
    <xf numFmtId="0" fontId="0" fillId="0" borderId="6" xfId="0" applyBorder="1" applyAlignment="1">
      <alignment horizontal="left"/>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xf numFmtId="0" fontId="0" fillId="0" borderId="5" xfId="0" applyBorder="1" applyAlignment="1">
      <alignment horizontal="right"/>
    </xf>
    <xf numFmtId="1" fontId="0" fillId="0" borderId="0" xfId="0" applyNumberFormat="1" applyBorder="1" applyAlignment="1">
      <alignment horizontal="center"/>
    </xf>
    <xf numFmtId="0" fontId="0" fillId="0" borderId="0" xfId="0" applyBorder="1"/>
    <xf numFmtId="0" fontId="9" fillId="0" borderId="4" xfId="0" applyFont="1" applyBorder="1" applyAlignment="1"/>
    <xf numFmtId="0" fontId="11" fillId="6" borderId="0" xfId="7" applyFont="1"/>
    <xf numFmtId="0" fontId="1" fillId="6" borderId="0" xfId="7" applyFont="1"/>
    <xf numFmtId="0" fontId="12" fillId="6" borderId="0" xfId="7" applyFont="1"/>
    <xf numFmtId="0" fontId="5" fillId="3" borderId="7" xfId="4" applyBorder="1" applyAlignment="1" applyProtection="1">
      <alignment horizontal="right"/>
      <protection locked="0"/>
    </xf>
    <xf numFmtId="0" fontId="0" fillId="0" borderId="0" xfId="0" applyAlignment="1">
      <alignment horizontal="left" vertical="top" wrapText="1"/>
    </xf>
    <xf numFmtId="0" fontId="0" fillId="0" borderId="6" xfId="0" applyBorder="1" applyAlignment="1">
      <alignment horizontal="right"/>
    </xf>
    <xf numFmtId="0" fontId="0" fillId="0" borderId="5" xfId="0" applyBorder="1" applyAlignment="1"/>
    <xf numFmtId="0" fontId="0" fillId="0" borderId="8" xfId="0" applyBorder="1" applyAlignment="1">
      <alignment vertical="top" wrapText="1"/>
    </xf>
  </cellXfs>
  <cellStyles count="8">
    <cellStyle name="20% - Accent1" xfId="6" builtinId="30"/>
    <cellStyle name="40% - Accent5" xfId="7" builtinId="47"/>
    <cellStyle name="Calculation" xfId="5" builtinId="22"/>
    <cellStyle name="ESSVE" xfId="2" xr:uid="{00000000-0005-0000-0000-000000000000}"/>
    <cellStyle name="Heading 1" xfId="1" builtinId="16" customBuiltin="1"/>
    <cellStyle name="Heading 2" xfId="3" builtinId="17" customBuiltin="1"/>
    <cellStyle name="Input" xfId="4" builtinId="20"/>
    <cellStyle name="Normal" xfId="0" builtinId="0" customBuiltin="1"/>
  </cellStyles>
  <dxfs count="1">
    <dxf>
      <font>
        <color rgb="FFFF0000"/>
      </font>
    </dxf>
  </dxfs>
  <tableStyles count="0" defaultTableStyle="TableStyleMedium2" defaultPivotStyle="PivotStyleLight16"/>
  <colors>
    <mruColors>
      <color rgb="FF42A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383017</xdr:colOff>
      <xdr:row>20</xdr:row>
      <xdr:rowOff>88744</xdr:rowOff>
    </xdr:from>
    <xdr:to>
      <xdr:col>19</xdr:col>
      <xdr:colOff>543585</xdr:colOff>
      <xdr:row>34</xdr:row>
      <xdr:rowOff>129566</xdr:rowOff>
    </xdr:to>
    <xdr:pic>
      <xdr:nvPicPr>
        <xdr:cNvPr id="2" name="Picture 1">
          <a:extLst>
            <a:ext uri="{FF2B5EF4-FFF2-40B4-BE49-F238E27FC236}">
              <a16:creationId xmlns:a16="http://schemas.microsoft.com/office/drawing/2014/main" id="{0C82AE34-C0DE-4311-8F11-53AD5D52E7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30060" y="4851244"/>
          <a:ext cx="1850221" cy="30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9"/>
  <sheetViews>
    <sheetView showGridLines="0" tabSelected="1" view="pageLayout" zoomScaleNormal="100" workbookViewId="0">
      <selection activeCell="I8" sqref="I8"/>
    </sheetView>
  </sheetViews>
  <sheetFormatPr defaultRowHeight="12.75" x14ac:dyDescent="0.2"/>
  <cols>
    <col min="1" max="1" width="5.7109375" customWidth="1"/>
    <col min="2" max="2" width="14.85546875" customWidth="1"/>
    <col min="3" max="3" width="14.7109375" customWidth="1"/>
    <col min="4" max="4" width="5.7109375" customWidth="1"/>
    <col min="5" max="5" width="21.7109375" customWidth="1"/>
    <col min="6" max="6" width="0.5703125" customWidth="1"/>
    <col min="7" max="7" width="6.85546875" customWidth="1"/>
    <col min="8" max="8" width="2.28515625" customWidth="1"/>
    <col min="9" max="9" width="6.7109375" customWidth="1"/>
    <col min="10" max="10" width="0.7109375" customWidth="1"/>
    <col min="11" max="11" width="4.7109375" customWidth="1"/>
    <col min="12" max="23" width="8" customWidth="1"/>
  </cols>
  <sheetData>
    <row r="1" spans="1:19" ht="43.5" customHeight="1" x14ac:dyDescent="0.4">
      <c r="A1" s="2"/>
      <c r="B1" s="6" t="s">
        <v>1</v>
      </c>
      <c r="C1" s="2"/>
      <c r="D1" s="2"/>
      <c r="E1" s="2"/>
      <c r="F1" s="2"/>
      <c r="G1" s="2"/>
      <c r="H1" s="2"/>
      <c r="I1" s="2"/>
      <c r="J1" s="2"/>
      <c r="K1" s="2"/>
      <c r="L1" s="2"/>
      <c r="M1" s="2"/>
      <c r="N1" s="2"/>
      <c r="O1" s="2"/>
      <c r="P1" s="2"/>
      <c r="Q1" s="2"/>
      <c r="R1" s="2"/>
      <c r="S1" s="2"/>
    </row>
    <row r="2" spans="1:19" ht="42.75" customHeight="1" x14ac:dyDescent="0.25">
      <c r="A2" s="2"/>
      <c r="B2" s="7" t="s">
        <v>61</v>
      </c>
      <c r="C2" s="1"/>
      <c r="D2" s="1"/>
      <c r="E2" s="1"/>
      <c r="F2" s="1"/>
      <c r="G2" s="1"/>
      <c r="H2" s="1"/>
      <c r="I2" s="1"/>
      <c r="J2" s="1"/>
      <c r="K2" s="1"/>
      <c r="L2" s="3"/>
      <c r="M2" s="3"/>
      <c r="N2" s="3"/>
      <c r="O2" s="3"/>
      <c r="P2" s="3"/>
      <c r="Q2" s="3"/>
      <c r="R2" s="3"/>
      <c r="S2" s="3"/>
    </row>
    <row r="3" spans="1:19" ht="17.25" customHeight="1" x14ac:dyDescent="0.2"/>
    <row r="4" spans="1:19" ht="17.25" customHeight="1" x14ac:dyDescent="0.2"/>
    <row r="5" spans="1:19" ht="17.25" customHeight="1" x14ac:dyDescent="0.2"/>
    <row r="6" spans="1:19" ht="17.25" customHeight="1" x14ac:dyDescent="0.25">
      <c r="B6" s="13" t="s">
        <v>18</v>
      </c>
    </row>
    <row r="7" spans="1:19" ht="17.25" customHeight="1" x14ac:dyDescent="0.2"/>
    <row r="8" spans="1:19" ht="17.25" customHeight="1" x14ac:dyDescent="0.25">
      <c r="B8" s="30" t="s">
        <v>1</v>
      </c>
      <c r="C8" s="24"/>
      <c r="D8" s="29"/>
      <c r="E8" s="42" t="s">
        <v>13</v>
      </c>
    </row>
    <row r="9" spans="1:19" ht="17.25" customHeight="1" x14ac:dyDescent="0.2">
      <c r="E9" s="16"/>
    </row>
    <row r="10" spans="1:19" ht="17.25" customHeight="1" x14ac:dyDescent="0.25">
      <c r="B10" s="30" t="s">
        <v>2</v>
      </c>
      <c r="C10" s="24"/>
      <c r="D10" s="29"/>
      <c r="E10" s="42" t="s">
        <v>11</v>
      </c>
    </row>
    <row r="11" spans="1:19" ht="17.25" customHeight="1" x14ac:dyDescent="0.2">
      <c r="E11" s="16"/>
    </row>
    <row r="12" spans="1:19" ht="17.25" customHeight="1" x14ac:dyDescent="0.25">
      <c r="B12" s="30" t="s">
        <v>25</v>
      </c>
      <c r="C12" s="24"/>
      <c r="D12" s="31"/>
      <c r="E12" s="42">
        <v>250</v>
      </c>
      <c r="G12" s="8" t="s">
        <v>0</v>
      </c>
      <c r="H12" t="str">
        <f>VLOOKUP(E10,data!C6:I15,7,FALSE)</f>
        <v>För valt infästningsgods rekommenderar ESSVE borrdjup 90 - 400 mm</v>
      </c>
    </row>
    <row r="13" spans="1:19" ht="17.25" customHeight="1" x14ac:dyDescent="0.2">
      <c r="E13" s="16"/>
    </row>
    <row r="14" spans="1:19" ht="17.25" customHeight="1" x14ac:dyDescent="0.25">
      <c r="B14" s="30" t="s">
        <v>27</v>
      </c>
      <c r="C14" s="32"/>
      <c r="D14" s="33"/>
      <c r="E14" s="42">
        <v>8</v>
      </c>
      <c r="G14" s="5"/>
      <c r="H14" s="5"/>
      <c r="I14" s="5"/>
      <c r="J14" s="5"/>
    </row>
    <row r="15" spans="1:19" ht="17.25" customHeight="1" x14ac:dyDescent="0.2">
      <c r="B15" s="10"/>
      <c r="C15" s="5"/>
      <c r="D15" s="5"/>
      <c r="E15" s="17"/>
      <c r="G15" s="5"/>
      <c r="H15" s="5"/>
      <c r="I15" s="5"/>
      <c r="J15" s="5"/>
    </row>
    <row r="16" spans="1:19" ht="17.25" customHeight="1" x14ac:dyDescent="0.2">
      <c r="E16" s="10"/>
    </row>
    <row r="17" spans="2:23" ht="17.25" customHeight="1" x14ac:dyDescent="0.2">
      <c r="E17" s="10"/>
      <c r="L17" t="s">
        <v>58</v>
      </c>
    </row>
    <row r="18" spans="2:23" ht="17.25" customHeight="1" x14ac:dyDescent="0.25">
      <c r="B18" s="13" t="s">
        <v>52</v>
      </c>
      <c r="E18" s="10"/>
    </row>
    <row r="19" spans="2:23" ht="17.25" customHeight="1" x14ac:dyDescent="0.2">
      <c r="B19" t="s">
        <v>57</v>
      </c>
      <c r="E19" s="10"/>
    </row>
    <row r="20" spans="2:23" ht="17.25" customHeight="1" x14ac:dyDescent="0.2">
      <c r="E20" s="10"/>
    </row>
    <row r="21" spans="2:23" ht="17.25" customHeight="1" x14ac:dyDescent="0.2">
      <c r="B21" s="43" t="s">
        <v>56</v>
      </c>
      <c r="C21" s="43"/>
      <c r="D21" s="43"/>
      <c r="E21" s="43"/>
      <c r="F21" s="43"/>
      <c r="G21" s="43"/>
      <c r="H21" s="43"/>
      <c r="I21" s="43"/>
      <c r="J21" s="43"/>
      <c r="K21" s="43"/>
      <c r="L21" s="43"/>
      <c r="M21" s="43"/>
      <c r="N21" s="43"/>
      <c r="O21" s="43"/>
      <c r="P21" s="43"/>
      <c r="Q21" s="5"/>
      <c r="R21" s="5"/>
      <c r="S21" s="5"/>
      <c r="T21" s="5"/>
      <c r="U21" s="5"/>
      <c r="V21" s="5"/>
      <c r="W21" s="5"/>
    </row>
    <row r="22" spans="2:23" ht="17.25" customHeight="1" x14ac:dyDescent="0.2">
      <c r="B22" s="43"/>
      <c r="C22" s="43"/>
      <c r="D22" s="43"/>
      <c r="E22" s="43"/>
      <c r="F22" s="43"/>
      <c r="G22" s="43"/>
      <c r="H22" s="43"/>
      <c r="I22" s="43"/>
      <c r="J22" s="43"/>
      <c r="K22" s="43"/>
      <c r="L22" s="43"/>
      <c r="M22" s="43"/>
      <c r="N22" s="43"/>
      <c r="O22" s="43"/>
      <c r="P22" s="43"/>
      <c r="Q22" s="5"/>
      <c r="R22" s="5"/>
      <c r="S22" s="5"/>
      <c r="T22" s="5"/>
      <c r="U22" s="5"/>
      <c r="V22" s="5"/>
      <c r="W22" s="5"/>
    </row>
    <row r="23" spans="2:23" ht="17.25" customHeight="1" x14ac:dyDescent="0.2">
      <c r="B23" s="43"/>
      <c r="C23" s="43"/>
      <c r="D23" s="43"/>
      <c r="E23" s="43"/>
      <c r="F23" s="43"/>
      <c r="G23" s="43"/>
      <c r="H23" s="43"/>
      <c r="I23" s="43"/>
      <c r="J23" s="43"/>
      <c r="K23" s="43"/>
      <c r="L23" s="43"/>
      <c r="M23" s="43"/>
      <c r="N23" s="43"/>
      <c r="O23" s="43"/>
      <c r="P23" s="43"/>
    </row>
    <row r="24" spans="2:23" ht="17.25" customHeight="1" x14ac:dyDescent="0.2">
      <c r="B24" t="s">
        <v>55</v>
      </c>
      <c r="E24" s="16"/>
      <c r="G24" s="8"/>
      <c r="M24" s="9"/>
      <c r="N24" s="8"/>
      <c r="U24" s="12" t="s">
        <v>51</v>
      </c>
      <c r="V24" s="18"/>
    </row>
    <row r="25" spans="2:23" ht="17.25" customHeight="1" x14ac:dyDescent="0.2">
      <c r="E25" s="16"/>
      <c r="G25" s="8"/>
      <c r="M25" s="9"/>
      <c r="N25" s="8"/>
      <c r="U25" s="18"/>
      <c r="V25" s="18"/>
    </row>
    <row r="26" spans="2:23" ht="17.25" customHeight="1" x14ac:dyDescent="0.2">
      <c r="B26" t="s">
        <v>62</v>
      </c>
      <c r="E26" s="16"/>
      <c r="G26" s="8"/>
      <c r="M26" s="9"/>
      <c r="N26" s="8"/>
      <c r="U26" s="18"/>
      <c r="V26" s="18"/>
    </row>
    <row r="27" spans="2:23" ht="17.25" customHeight="1" x14ac:dyDescent="0.2">
      <c r="E27" s="16"/>
      <c r="G27" s="8"/>
      <c r="M27" s="9"/>
      <c r="N27" s="8"/>
    </row>
    <row r="28" spans="2:23" ht="17.25" customHeight="1" x14ac:dyDescent="0.2">
      <c r="B28" s="14" t="s">
        <v>20</v>
      </c>
      <c r="C28" s="5"/>
      <c r="D28" s="5"/>
      <c r="E28" s="10"/>
      <c r="F28" s="5"/>
      <c r="G28" s="5"/>
      <c r="M28" s="9"/>
      <c r="N28" s="8"/>
    </row>
    <row r="29" spans="2:23" ht="17.25" customHeight="1" x14ac:dyDescent="0.2">
      <c r="B29" s="5"/>
      <c r="C29" s="5"/>
      <c r="D29" s="5"/>
      <c r="E29" s="10"/>
      <c r="F29" s="5"/>
      <c r="G29" s="46"/>
      <c r="M29" s="9"/>
      <c r="N29" s="8"/>
    </row>
    <row r="30" spans="2:23" ht="17.25" customHeight="1" x14ac:dyDescent="0.2">
      <c r="B30" s="34" t="s">
        <v>4</v>
      </c>
      <c r="C30" s="24"/>
      <c r="D30" s="24"/>
      <c r="E30" s="24"/>
      <c r="F30" s="24"/>
      <c r="G30" s="24"/>
      <c r="H30" s="45"/>
      <c r="I30" s="44">
        <f>VLOOKUP(E10,LOOK_TABLE,LOOK_COL,FALSE)</f>
        <v>24</v>
      </c>
      <c r="J30" s="22"/>
      <c r="K30" s="8" t="s">
        <v>0</v>
      </c>
      <c r="M30" s="9"/>
      <c r="N30" s="8"/>
    </row>
    <row r="31" spans="2:23" ht="17.25" customHeight="1" x14ac:dyDescent="0.2">
      <c r="E31" s="16"/>
      <c r="G31" s="8"/>
      <c r="M31" s="9"/>
      <c r="N31" s="8"/>
    </row>
    <row r="32" spans="2:23" ht="17.25" customHeight="1" x14ac:dyDescent="0.2">
      <c r="G32" s="23" t="s">
        <v>54</v>
      </c>
      <c r="H32" s="24"/>
      <c r="I32" s="25" t="s">
        <v>53</v>
      </c>
      <c r="J32" s="22"/>
      <c r="M32" s="9"/>
      <c r="N32" s="8"/>
    </row>
    <row r="33" spans="2:15" ht="17.25" customHeight="1" x14ac:dyDescent="0.2">
      <c r="B33" s="34" t="s">
        <v>30</v>
      </c>
      <c r="C33" s="24"/>
      <c r="D33" s="24"/>
      <c r="E33" s="24"/>
      <c r="F33" s="29"/>
      <c r="G33" s="26">
        <f>IFERROR((1+SPILL/100)*((I30^2/4*PI()-AREA_NOM)*E12)/1000,"-")</f>
        <v>59.624435858617424</v>
      </c>
      <c r="H33" s="27" t="s">
        <v>49</v>
      </c>
      <c r="I33" s="28">
        <f>IFERROR((I30^2/4*PI()*E12)/1000,"-")</f>
        <v>113.09733552923255</v>
      </c>
      <c r="J33" s="36"/>
      <c r="K33" s="8" t="s">
        <v>6</v>
      </c>
      <c r="M33" s="9"/>
      <c r="N33" s="8"/>
    </row>
    <row r="34" spans="2:15" ht="17.25" customHeight="1" x14ac:dyDescent="0.2">
      <c r="B34" s="30" t="s">
        <v>40</v>
      </c>
      <c r="C34" s="24"/>
      <c r="D34" s="24"/>
      <c r="E34" s="35"/>
      <c r="F34" s="29"/>
      <c r="G34" s="23">
        <f>IFERROR(ROUNDUP($E$14*G33/TUBE_ML,0),"-")</f>
        <v>2</v>
      </c>
      <c r="H34" s="27" t="s">
        <v>49</v>
      </c>
      <c r="I34" s="25">
        <f>IFERROR(ROUNDUP($E$14*I33/TUBE_ML,0),"-")</f>
        <v>4</v>
      </c>
      <c r="J34" s="22"/>
      <c r="M34" s="9"/>
      <c r="N34" s="8"/>
    </row>
    <row r="35" spans="2:15" ht="17.25" customHeight="1" x14ac:dyDescent="0.2">
      <c r="B35" s="38" t="s">
        <v>50</v>
      </c>
      <c r="C35" s="24"/>
      <c r="D35" s="24"/>
      <c r="E35" s="24"/>
      <c r="F35" s="29"/>
      <c r="G35" s="26">
        <f>IFERROR(E12-(G33/(I30^2/4*PI())*1000),"-")</f>
        <v>118.20105977826915</v>
      </c>
      <c r="H35" s="27"/>
      <c r="I35" s="29"/>
      <c r="J35" s="37"/>
      <c r="K35" s="8" t="s">
        <v>0</v>
      </c>
      <c r="M35" s="9"/>
      <c r="N35" s="8"/>
    </row>
    <row r="36" spans="2:15" ht="17.25" customHeight="1" x14ac:dyDescent="0.2">
      <c r="G36" s="8"/>
      <c r="M36" s="9"/>
      <c r="N36" s="8"/>
    </row>
    <row r="37" spans="2:15" ht="17.25" customHeight="1" x14ac:dyDescent="0.2">
      <c r="G37" s="8"/>
      <c r="M37" s="9"/>
      <c r="N37" s="8"/>
    </row>
    <row r="38" spans="2:15" ht="17.25" customHeight="1" x14ac:dyDescent="0.2">
      <c r="C38" s="4"/>
      <c r="F38" s="9"/>
      <c r="G38" s="8"/>
    </row>
    <row r="39" spans="2:15" ht="17.25" customHeight="1" x14ac:dyDescent="0.2">
      <c r="F39" s="10"/>
      <c r="H39" s="4"/>
      <c r="I39" s="4"/>
      <c r="J39" s="4"/>
    </row>
    <row r="40" spans="2:15" ht="17.25" customHeight="1" x14ac:dyDescent="0.2">
      <c r="B40" s="10"/>
      <c r="F40" s="10"/>
      <c r="H40" s="4"/>
      <c r="I40" s="4"/>
      <c r="J40" s="4"/>
    </row>
    <row r="41" spans="2:15" ht="17.25" customHeight="1" x14ac:dyDescent="0.2">
      <c r="B41" s="4"/>
      <c r="C41" s="4"/>
      <c r="E41" s="4"/>
      <c r="F41" s="4"/>
      <c r="G41" s="4"/>
      <c r="H41" s="4"/>
      <c r="I41" s="4"/>
      <c r="J41" s="4"/>
    </row>
    <row r="42" spans="2:15" ht="17.25" customHeight="1" x14ac:dyDescent="0.2">
      <c r="C42" s="10"/>
      <c r="F42" s="9"/>
      <c r="H42" s="4"/>
      <c r="O42" s="9"/>
    </row>
    <row r="43" spans="2:15" ht="17.25" customHeight="1" x14ac:dyDescent="0.2">
      <c r="F43" s="10"/>
    </row>
    <row r="44" spans="2:15" ht="17.25" customHeight="1" x14ac:dyDescent="0.2">
      <c r="F44" s="9"/>
    </row>
    <row r="45" spans="2:15" ht="17.25" customHeight="1" x14ac:dyDescent="0.2"/>
    <row r="46" spans="2:15" ht="17.25" customHeight="1" x14ac:dyDescent="0.2"/>
    <row r="47" spans="2:15" ht="17.25" customHeight="1" x14ac:dyDescent="0.2"/>
    <row r="48" spans="2:15" ht="17.25" customHeight="1" x14ac:dyDescent="0.2"/>
    <row r="49" ht="17.25" customHeight="1" x14ac:dyDescent="0.2"/>
  </sheetData>
  <sheetProtection algorithmName="SHA-512" hashValue="NWjrWWd/W/Ay/+QstWfZFcaMMOeKjnGNhU+32uYkvmtTiuo+9/3S8Gnbm6d5LrvSPTvfXHxc2CieV1IY6vMPKg==" saltValue="9I8fVHWYdb6QKD6oEvhRzg==" spinCount="100000" sheet="1" objects="1" scenarios="1"/>
  <mergeCells count="1">
    <mergeCell ref="B21:P23"/>
  </mergeCells>
  <conditionalFormatting sqref="E24:F27 E34:F34 F33 E36:F37 F35 E31:F31 K30 I30">
    <cfRule type="containsText" dxfId="0" priority="1" operator="containsText" text="Välj ankarmassa ONE eller HY för denna gängstång">
      <formula>NOT(ISERROR(SEARCH("Välj ankarmassa ONE eller HY för denna gängstång",E24)))</formula>
    </cfRule>
  </conditionalFormatting>
  <dataValidations count="2">
    <dataValidation type="list" allowBlank="1" showDropDown="1" showInputMessage="1" showErrorMessage="1" sqref="E36:E37" xr:uid="{0FFD6AC9-8E71-45DC-9479-076F2EF7E6DB}">
      <formula1>$F$6:$F$11</formula1>
    </dataValidation>
    <dataValidation allowBlank="1" showDropDown="1" showInputMessage="1" showErrorMessage="1" sqref="E31 I33:J33 E34 I30 E24:E27" xr:uid="{C368ED25-0905-40F5-BD53-19881C8C12BC}"/>
  </dataValidations>
  <pageMargins left="0.39370078740157483" right="0.39370078740157483" top="0.39370078740157483" bottom="0.74803149606299213" header="0.39370078740157483" footer="0.31496062992125984"/>
  <pageSetup paperSize="9" scale="80" fitToHeight="0" orientation="landscape" horizontalDpi="1200" verticalDpi="1200" r:id="rId1"/>
  <headerFooter scaleWithDoc="0">
    <oddHeader>&amp;R&amp;G</oddHeader>
    <oddFooter>&amp;L&amp;7rev 1.1 (2019-10-28)&amp;R&amp;7essve.se</oddFooter>
  </headerFooter>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60DC65DF-E7EF-4E0C-9C13-072DC053A713}">
          <x14:formula1>
            <xm:f>data!$A$6:$A$10</xm:f>
          </x14:formula1>
          <xm:sqref>F8</xm:sqref>
        </x14:dataValidation>
        <x14:dataValidation type="list" allowBlank="1" showInputMessage="1" showErrorMessage="1" xr:uid="{DBDA954E-F7C5-44D7-9ADD-DE3D3A32FC28}">
          <x14:formula1>
            <xm:f>data!$C$6:$C$14</xm:f>
          </x14:formula1>
          <xm:sqref>F10</xm:sqref>
        </x14:dataValidation>
        <x14:dataValidation type="list" allowBlank="1" showInputMessage="1" showErrorMessage="1" xr:uid="{145505C8-D32F-49EF-985E-C680E4BB1029}">
          <x14:formula1>
            <xm:f>data!$C$6:$C$15</xm:f>
          </x14:formula1>
          <xm:sqref>E10</xm:sqref>
        </x14:dataValidation>
        <x14:dataValidation type="list" allowBlank="1" showDropDown="1" showInputMessage="1" showErrorMessage="1" xr:uid="{6ED4BA9D-18E4-4E5D-9524-411F56252553}">
          <x14:formula1>
            <xm:f>data!$F$6:$F$13</xm:f>
          </x14:formula1>
          <xm:sqref>F31 F33:F37 F24:F27</xm:sqref>
        </x14:dataValidation>
        <x14:dataValidation type="list" allowBlank="1" showInputMessage="1" showErrorMessage="1" xr:uid="{87B3DD9C-E53B-47B4-9BBC-3CE798FDAD1A}">
          <x14:formula1>
            <xm:f>data!$A$6:$A$11</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workbookViewId="0">
      <selection activeCell="F10" sqref="F10"/>
    </sheetView>
  </sheetViews>
  <sheetFormatPr defaultRowHeight="12.75" x14ac:dyDescent="0.2"/>
  <cols>
    <col min="1" max="1" width="13.85546875" bestFit="1" customWidth="1"/>
    <col min="2" max="2" width="44.28515625" bestFit="1" customWidth="1"/>
    <col min="3" max="3" width="21" bestFit="1" customWidth="1"/>
    <col min="4" max="5" width="16.85546875" bestFit="1" customWidth="1"/>
    <col min="6" max="6" width="45" bestFit="1" customWidth="1"/>
    <col min="7" max="7" width="45" customWidth="1"/>
    <col min="8" max="8" width="36.140625" bestFit="1" customWidth="1"/>
    <col min="9" max="9" width="64.28515625" bestFit="1" customWidth="1"/>
    <col min="10" max="10" width="14.7109375" bestFit="1" customWidth="1"/>
    <col min="11" max="12" width="13.42578125" bestFit="1" customWidth="1"/>
  </cols>
  <sheetData>
    <row r="1" spans="1:9" x14ac:dyDescent="0.2">
      <c r="E1" s="5"/>
    </row>
    <row r="3" spans="1:9" ht="15" x14ac:dyDescent="0.25">
      <c r="A3" s="19">
        <v>1</v>
      </c>
      <c r="B3" s="19">
        <v>2</v>
      </c>
      <c r="C3" s="20">
        <v>1</v>
      </c>
      <c r="D3" s="20">
        <v>2</v>
      </c>
      <c r="E3" s="20">
        <v>3</v>
      </c>
      <c r="F3" s="20">
        <v>4</v>
      </c>
      <c r="G3" s="20">
        <v>5</v>
      </c>
      <c r="H3" s="20">
        <v>6</v>
      </c>
      <c r="I3" s="20">
        <v>7</v>
      </c>
    </row>
    <row r="4" spans="1:9" ht="15" x14ac:dyDescent="0.25">
      <c r="A4" s="19" t="s">
        <v>1</v>
      </c>
      <c r="B4" s="19" t="s">
        <v>47</v>
      </c>
      <c r="C4" s="20" t="s">
        <v>2</v>
      </c>
      <c r="D4" s="20" t="s">
        <v>23</v>
      </c>
      <c r="E4" s="20" t="s">
        <v>24</v>
      </c>
      <c r="F4" s="20" t="s">
        <v>19</v>
      </c>
      <c r="G4" s="40" t="s">
        <v>60</v>
      </c>
      <c r="H4" s="20" t="s">
        <v>3</v>
      </c>
      <c r="I4" s="20"/>
    </row>
    <row r="5" spans="1:9" ht="15" x14ac:dyDescent="0.25">
      <c r="A5" s="19"/>
      <c r="B5" s="19" t="s">
        <v>6</v>
      </c>
      <c r="C5" s="20"/>
      <c r="D5" s="20" t="s">
        <v>0</v>
      </c>
      <c r="E5" s="20" t="s">
        <v>0</v>
      </c>
      <c r="F5" s="20" t="s">
        <v>0</v>
      </c>
      <c r="G5" s="20"/>
      <c r="H5" s="20" t="s">
        <v>5</v>
      </c>
      <c r="I5" s="20"/>
    </row>
    <row r="6" spans="1:9" ht="15" x14ac:dyDescent="0.25">
      <c r="A6" s="19" t="s">
        <v>13</v>
      </c>
      <c r="B6" s="19">
        <f>300-50</f>
        <v>250</v>
      </c>
      <c r="C6" s="20" t="s">
        <v>7</v>
      </c>
      <c r="D6" s="20">
        <v>10</v>
      </c>
      <c r="E6" s="20">
        <v>10</v>
      </c>
      <c r="F6" s="20">
        <v>10</v>
      </c>
      <c r="G6" s="20">
        <v>10</v>
      </c>
      <c r="H6" s="20">
        <v>36.6</v>
      </c>
      <c r="I6" s="20" t="s">
        <v>31</v>
      </c>
    </row>
    <row r="7" spans="1:9" ht="15" x14ac:dyDescent="0.25">
      <c r="A7" s="19" t="s">
        <v>14</v>
      </c>
      <c r="B7" s="19">
        <f>280-50</f>
        <v>230</v>
      </c>
      <c r="C7" s="20" t="s">
        <v>8</v>
      </c>
      <c r="D7" s="20">
        <v>12</v>
      </c>
      <c r="E7" s="20">
        <v>12</v>
      </c>
      <c r="F7" s="20">
        <v>12</v>
      </c>
      <c r="G7" s="20">
        <v>12</v>
      </c>
      <c r="H7" s="20">
        <v>58</v>
      </c>
      <c r="I7" s="20" t="s">
        <v>33</v>
      </c>
    </row>
    <row r="8" spans="1:9" ht="15" x14ac:dyDescent="0.25">
      <c r="A8" s="19" t="s">
        <v>15</v>
      </c>
      <c r="B8" s="19">
        <f>165-50</f>
        <v>115</v>
      </c>
      <c r="C8" s="20" t="s">
        <v>9</v>
      </c>
      <c r="D8" s="20">
        <v>14</v>
      </c>
      <c r="E8" s="20">
        <v>14</v>
      </c>
      <c r="F8" s="20">
        <v>14</v>
      </c>
      <c r="G8" s="20">
        <v>14</v>
      </c>
      <c r="H8" s="20">
        <v>84.3</v>
      </c>
      <c r="I8" s="20" t="s">
        <v>34</v>
      </c>
    </row>
    <row r="9" spans="1:9" ht="15" x14ac:dyDescent="0.25">
      <c r="A9" s="19" t="s">
        <v>16</v>
      </c>
      <c r="B9" s="19">
        <f>300-50</f>
        <v>250</v>
      </c>
      <c r="C9" s="20" t="s">
        <v>10</v>
      </c>
      <c r="D9" s="20">
        <v>18</v>
      </c>
      <c r="E9" s="20">
        <v>18</v>
      </c>
      <c r="F9" s="20">
        <v>18</v>
      </c>
      <c r="G9" s="20">
        <v>18</v>
      </c>
      <c r="H9" s="20">
        <v>157</v>
      </c>
      <c r="I9" s="20" t="s">
        <v>35</v>
      </c>
    </row>
    <row r="10" spans="1:9" ht="15" x14ac:dyDescent="0.25">
      <c r="A10" s="19" t="s">
        <v>17</v>
      </c>
      <c r="B10" s="19">
        <f>420-50</f>
        <v>370</v>
      </c>
      <c r="C10" s="20" t="s">
        <v>11</v>
      </c>
      <c r="D10" s="39">
        <v>24</v>
      </c>
      <c r="E10" s="20">
        <v>22</v>
      </c>
      <c r="F10" s="39">
        <v>24</v>
      </c>
      <c r="G10" s="41">
        <v>22</v>
      </c>
      <c r="H10" s="20">
        <v>245</v>
      </c>
      <c r="I10" s="20" t="s">
        <v>36</v>
      </c>
    </row>
    <row r="11" spans="1:9" ht="15" x14ac:dyDescent="0.25">
      <c r="A11" s="19" t="s">
        <v>59</v>
      </c>
      <c r="B11" s="19">
        <f>300-50</f>
        <v>250</v>
      </c>
      <c r="C11" s="20" t="s">
        <v>12</v>
      </c>
      <c r="D11" s="20">
        <v>28</v>
      </c>
      <c r="E11" s="20">
        <v>28</v>
      </c>
      <c r="F11" s="20">
        <v>28</v>
      </c>
      <c r="G11" s="39">
        <v>26</v>
      </c>
      <c r="H11" s="20">
        <v>353</v>
      </c>
      <c r="I11" s="20" t="s">
        <v>37</v>
      </c>
    </row>
    <row r="12" spans="1:9" ht="15" x14ac:dyDescent="0.25">
      <c r="C12" s="20" t="s">
        <v>21</v>
      </c>
      <c r="D12" s="39">
        <v>32</v>
      </c>
      <c r="E12" s="20">
        <v>30</v>
      </c>
      <c r="F12" s="20" t="s">
        <v>28</v>
      </c>
      <c r="G12" s="39">
        <v>30</v>
      </c>
      <c r="H12" s="20">
        <v>459</v>
      </c>
      <c r="I12" s="20" t="s">
        <v>38</v>
      </c>
    </row>
    <row r="13" spans="1:9" ht="15" x14ac:dyDescent="0.25">
      <c r="C13" s="20" t="s">
        <v>22</v>
      </c>
      <c r="D13" s="20">
        <v>35</v>
      </c>
      <c r="E13" s="20">
        <v>35</v>
      </c>
      <c r="F13" s="20" t="s">
        <v>28</v>
      </c>
      <c r="G13" s="20">
        <v>35</v>
      </c>
      <c r="H13" s="20">
        <v>561</v>
      </c>
      <c r="I13" s="20" t="s">
        <v>39</v>
      </c>
    </row>
    <row r="14" spans="1:9" ht="15" x14ac:dyDescent="0.25">
      <c r="C14" s="20" t="s">
        <v>46</v>
      </c>
      <c r="D14" s="20">
        <v>20</v>
      </c>
      <c r="E14" s="20">
        <v>20</v>
      </c>
      <c r="F14" s="20">
        <v>20</v>
      </c>
      <c r="G14" s="20">
        <v>20</v>
      </c>
      <c r="H14" s="21">
        <f>16^2/4*PI()</f>
        <v>201.06192982974676</v>
      </c>
      <c r="I14" s="20" t="s">
        <v>41</v>
      </c>
    </row>
    <row r="15" spans="1:9" ht="15" x14ac:dyDescent="0.25">
      <c r="C15" s="20" t="s">
        <v>45</v>
      </c>
      <c r="D15" s="20">
        <v>25</v>
      </c>
      <c r="E15" s="20">
        <v>25</v>
      </c>
      <c r="F15" s="20">
        <v>25</v>
      </c>
      <c r="G15" s="20">
        <v>25</v>
      </c>
      <c r="H15" s="21">
        <f>20^2/4*PI()</f>
        <v>314.15926535897933</v>
      </c>
      <c r="I15" s="20" t="s">
        <v>41</v>
      </c>
    </row>
    <row r="18" spans="1:7" ht="15" x14ac:dyDescent="0.25">
      <c r="A18" t="s">
        <v>26</v>
      </c>
      <c r="F18" s="11">
        <f>_xlfn.IFS(Åtgångsberäknare!E8="ONE, 300 ml",2,Åtgångsberäknare!E8="HY, 280 ml",3,Åtgångsberäknare!E8="ECM, 165 ml",4,Åtgångsberäknare!E8="ECM, 300 ml",4,Åtgångsberäknare!E8="ECM, 420 ml",4,Åtgångsberäknare!E8="ICE, 300 ml",5)</f>
        <v>2</v>
      </c>
    </row>
    <row r="19" spans="1:7" ht="15" x14ac:dyDescent="0.25">
      <c r="A19" t="s">
        <v>29</v>
      </c>
      <c r="F19" s="11">
        <f>VLOOKUP(Åtgångsberäknare!E8,data!A6:B11,2,FALSE)</f>
        <v>250</v>
      </c>
      <c r="G19" t="s">
        <v>48</v>
      </c>
    </row>
    <row r="20" spans="1:7" ht="15" x14ac:dyDescent="0.25">
      <c r="A20" t="s">
        <v>42</v>
      </c>
      <c r="F20" s="15">
        <f>VLOOKUP(Åtgångsberäknare!E10,LOOK_TABLE,6,FALSE)</f>
        <v>245</v>
      </c>
      <c r="G20" t="s">
        <v>32</v>
      </c>
    </row>
    <row r="21" spans="1:7" ht="15" x14ac:dyDescent="0.25">
      <c r="A21" t="s">
        <v>43</v>
      </c>
      <c r="F21" s="11">
        <v>15</v>
      </c>
      <c r="G21" t="s">
        <v>44</v>
      </c>
    </row>
  </sheetData>
  <pageMargins left="0.7" right="0.7" top="0.75" bottom="0.75" header="0.3" footer="0.3"/>
  <ignoredErrors>
    <ignoredError sqref="B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Åtgångsberäknare</vt:lpstr>
      <vt:lpstr>data</vt:lpstr>
      <vt:lpstr>AREA_NOM</vt:lpstr>
      <vt:lpstr>LOOK_COL</vt:lpstr>
      <vt:lpstr>LOOK_TABLE</vt:lpstr>
      <vt:lpstr>SPILL</vt:lpstr>
      <vt:lpstr>TUBE_ML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2019-10-28T07:12:21Z</dcterms:modified>
</cp:coreProperties>
</file>